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firstSheet="1" activeTab="4"/>
  </bookViews>
  <sheets>
    <sheet name="5030" sheetId="10" r:id="rId1"/>
    <sheet name="XAC DINH 5800" sheetId="11" r:id="rId2"/>
    <sheet name="XAC DINH 5800_GV" sheetId="12" r:id="rId3"/>
    <sheet name="XAC DINH 5800_GV TUNG NGANH" sheetId="13" r:id="rId4"/>
    <sheet name="XAC DINH 5800_GV TUNG NGANH_OK" sheetId="14" r:id="rId5"/>
  </sheets>
  <definedNames>
    <definedName name="_xlnm.Print_Titles" localSheetId="0">'5030'!$8:$8</definedName>
    <definedName name="_xlnm.Print_Titles" localSheetId="1">'XAC DINH 5800'!$8:$8</definedName>
    <definedName name="_xlnm.Print_Titles" localSheetId="2">'XAC DINH 5800_GV'!$8:$8</definedName>
    <definedName name="_xlnm.Print_Titles" localSheetId="3">'XAC DINH 5800_GV TUNG NGANH'!$8:$8</definedName>
    <definedName name="_xlnm.Print_Titles" localSheetId="4">'XAC DINH 5800_GV TUNG NGANH_OK'!$8:$8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7" i="14" l="1"/>
  <c r="M58" i="14" s="1"/>
  <c r="K57" i="14"/>
  <c r="J57" i="14"/>
  <c r="H57" i="14"/>
  <c r="G57" i="14"/>
  <c r="G58" i="14" s="1"/>
  <c r="E57" i="14"/>
  <c r="D57" i="14"/>
  <c r="D58" i="14" s="1"/>
  <c r="P56" i="14"/>
  <c r="L56" i="14"/>
  <c r="F56" i="14"/>
  <c r="L55" i="14"/>
  <c r="P55" i="14" s="1"/>
  <c r="F55" i="14"/>
  <c r="L54" i="14"/>
  <c r="L57" i="14" s="1"/>
  <c r="F54" i="14"/>
  <c r="P54" i="14" s="1"/>
  <c r="O52" i="14"/>
  <c r="O58" i="14" s="1"/>
  <c r="N52" i="14"/>
  <c r="N58" i="14" s="1"/>
  <c r="M52" i="14"/>
  <c r="K52" i="14"/>
  <c r="J52" i="14"/>
  <c r="J58" i="14" s="1"/>
  <c r="H52" i="14"/>
  <c r="G52" i="14"/>
  <c r="E52" i="14"/>
  <c r="E58" i="14" s="1"/>
  <c r="D52" i="14"/>
  <c r="L51" i="14"/>
  <c r="F51" i="14"/>
  <c r="P51" i="14" s="1"/>
  <c r="P50" i="14"/>
  <c r="L50" i="14"/>
  <c r="F50" i="14"/>
  <c r="L49" i="14"/>
  <c r="P49" i="14" s="1"/>
  <c r="F49" i="14"/>
  <c r="L48" i="14"/>
  <c r="F48" i="14"/>
  <c r="L47" i="14"/>
  <c r="F47" i="14"/>
  <c r="P47" i="14" s="1"/>
  <c r="P46" i="14"/>
  <c r="L46" i="14"/>
  <c r="F46" i="14"/>
  <c r="F52" i="14" s="1"/>
  <c r="O44" i="14"/>
  <c r="N44" i="14"/>
  <c r="M44" i="14"/>
  <c r="K44" i="14"/>
  <c r="J44" i="14"/>
  <c r="H44" i="14"/>
  <c r="G44" i="14"/>
  <c r="E44" i="14"/>
  <c r="D44" i="14"/>
  <c r="L43" i="14"/>
  <c r="P43" i="14" s="1"/>
  <c r="F43" i="14"/>
  <c r="L42" i="14"/>
  <c r="L44" i="14" s="1"/>
  <c r="F42" i="14"/>
  <c r="P42" i="14" s="1"/>
  <c r="L41" i="14"/>
  <c r="F41" i="14"/>
  <c r="P41" i="14" s="1"/>
  <c r="P40" i="14"/>
  <c r="L40" i="14"/>
  <c r="F40" i="14"/>
  <c r="O38" i="14"/>
  <c r="N38" i="14"/>
  <c r="M38" i="14"/>
  <c r="K38" i="14"/>
  <c r="J38" i="14"/>
  <c r="H38" i="14"/>
  <c r="G38" i="14"/>
  <c r="F38" i="14"/>
  <c r="E38" i="14"/>
  <c r="L37" i="14"/>
  <c r="L38" i="14" s="1"/>
  <c r="F37" i="14"/>
  <c r="O35" i="14"/>
  <c r="N35" i="14"/>
  <c r="M35" i="14"/>
  <c r="K35" i="14"/>
  <c r="J35" i="14"/>
  <c r="H35" i="14"/>
  <c r="G35" i="14"/>
  <c r="E35" i="14"/>
  <c r="D35" i="14"/>
  <c r="P34" i="14"/>
  <c r="L34" i="14"/>
  <c r="F34" i="14"/>
  <c r="L33" i="14"/>
  <c r="P33" i="14" s="1"/>
  <c r="F33" i="14"/>
  <c r="F32" i="14"/>
  <c r="P32" i="14" s="1"/>
  <c r="P31" i="14"/>
  <c r="L31" i="14"/>
  <c r="F31" i="14"/>
  <c r="L30" i="14"/>
  <c r="P30" i="14" s="1"/>
  <c r="F30" i="14"/>
  <c r="F35" i="14" s="1"/>
  <c r="M28" i="14"/>
  <c r="K28" i="14"/>
  <c r="J28" i="14"/>
  <c r="H28" i="14"/>
  <c r="G28" i="14"/>
  <c r="E28" i="14"/>
  <c r="D28" i="14"/>
  <c r="P27" i="14"/>
  <c r="L26" i="14"/>
  <c r="F26" i="14"/>
  <c r="P26" i="14" s="1"/>
  <c r="P25" i="14"/>
  <c r="L25" i="14"/>
  <c r="F25" i="14"/>
  <c r="L24" i="14"/>
  <c r="L28" i="14" s="1"/>
  <c r="F24" i="14"/>
  <c r="F28" i="14" s="1"/>
  <c r="P28" i="14" s="1"/>
  <c r="L20" i="14"/>
  <c r="F20" i="14"/>
  <c r="P20" i="14" s="1"/>
  <c r="M18" i="14"/>
  <c r="K18" i="14"/>
  <c r="J18" i="14"/>
  <c r="H18" i="14"/>
  <c r="H58" i="14" s="1"/>
  <c r="G18" i="14"/>
  <c r="E18" i="14"/>
  <c r="D18" i="14"/>
  <c r="L17" i="14"/>
  <c r="P17" i="14" s="1"/>
  <c r="F17" i="14"/>
  <c r="L16" i="14"/>
  <c r="F16" i="14"/>
  <c r="L15" i="14"/>
  <c r="F15" i="14"/>
  <c r="L14" i="14"/>
  <c r="P14" i="14" s="1"/>
  <c r="F14" i="14"/>
  <c r="L13" i="14"/>
  <c r="P13" i="14" s="1"/>
  <c r="F13" i="14"/>
  <c r="L12" i="14"/>
  <c r="F12" i="14"/>
  <c r="F18" i="14" s="1"/>
  <c r="L11" i="14"/>
  <c r="F11" i="14"/>
  <c r="P11" i="14" s="1"/>
  <c r="L10" i="14"/>
  <c r="P10" i="14" s="1"/>
  <c r="F10" i="14"/>
  <c r="P15" i="14" l="1"/>
  <c r="P48" i="14"/>
  <c r="L52" i="14"/>
  <c r="P52" i="14" s="1"/>
  <c r="P38" i="14"/>
  <c r="P16" i="14"/>
  <c r="L18" i="14"/>
  <c r="P18" i="14" s="1"/>
  <c r="K58" i="14"/>
  <c r="G61" i="14" s="1"/>
  <c r="I62" i="14" s="1"/>
  <c r="G60" i="14"/>
  <c r="P24" i="14"/>
  <c r="P12" i="14"/>
  <c r="F57" i="14"/>
  <c r="L35" i="14"/>
  <c r="P35" i="14" s="1"/>
  <c r="F44" i="14"/>
  <c r="P44" i="14" s="1"/>
  <c r="P55" i="13"/>
  <c r="P56" i="13"/>
  <c r="P54" i="13"/>
  <c r="P47" i="13"/>
  <c r="P48" i="13"/>
  <c r="P49" i="13"/>
  <c r="P50" i="13"/>
  <c r="P51" i="13"/>
  <c r="P46" i="13"/>
  <c r="P41" i="13"/>
  <c r="P42" i="13"/>
  <c r="P43" i="13"/>
  <c r="P40" i="13"/>
  <c r="P31" i="13"/>
  <c r="P32" i="13"/>
  <c r="P33" i="13"/>
  <c r="P34" i="13"/>
  <c r="P30" i="13"/>
  <c r="P25" i="13"/>
  <c r="P26" i="13"/>
  <c r="P27" i="13"/>
  <c r="P24" i="13"/>
  <c r="P11" i="13"/>
  <c r="P12" i="13"/>
  <c r="P13" i="13"/>
  <c r="P14" i="13"/>
  <c r="P15" i="13"/>
  <c r="P16" i="13"/>
  <c r="P17" i="13"/>
  <c r="P10" i="13"/>
  <c r="M57" i="13"/>
  <c r="M58" i="13" s="1"/>
  <c r="K57" i="13"/>
  <c r="K58" i="13" s="1"/>
  <c r="J57" i="13"/>
  <c r="J58" i="13" s="1"/>
  <c r="H57" i="13"/>
  <c r="G57" i="13"/>
  <c r="G58" i="13" s="1"/>
  <c r="E57" i="13"/>
  <c r="E58" i="13" s="1"/>
  <c r="G61" i="13" s="1"/>
  <c r="D57" i="13"/>
  <c r="D58" i="13" s="1"/>
  <c r="G60" i="13" s="1"/>
  <c r="L56" i="13"/>
  <c r="F56" i="13"/>
  <c r="L55" i="13"/>
  <c r="F55" i="13"/>
  <c r="L54" i="13"/>
  <c r="L57" i="13" s="1"/>
  <c r="F54" i="13"/>
  <c r="F57" i="13" s="1"/>
  <c r="O52" i="13"/>
  <c r="O58" i="13" s="1"/>
  <c r="N52" i="13"/>
  <c r="N58" i="13" s="1"/>
  <c r="M52" i="13"/>
  <c r="K52" i="13"/>
  <c r="J52" i="13"/>
  <c r="H52" i="13"/>
  <c r="G52" i="13"/>
  <c r="E52" i="13"/>
  <c r="D52" i="13"/>
  <c r="L51" i="13"/>
  <c r="F51" i="13"/>
  <c r="L50" i="13"/>
  <c r="F50" i="13"/>
  <c r="L49" i="13"/>
  <c r="F49" i="13"/>
  <c r="L48" i="13"/>
  <c r="F48" i="13"/>
  <c r="L47" i="13"/>
  <c r="F47" i="13"/>
  <c r="L46" i="13"/>
  <c r="L52" i="13" s="1"/>
  <c r="F46" i="13"/>
  <c r="F52" i="13" s="1"/>
  <c r="P52" i="13" s="1"/>
  <c r="O44" i="13"/>
  <c r="N44" i="13"/>
  <c r="M44" i="13"/>
  <c r="K44" i="13"/>
  <c r="J44" i="13"/>
  <c r="H44" i="13"/>
  <c r="G44" i="13"/>
  <c r="E44" i="13"/>
  <c r="D44" i="13"/>
  <c r="L43" i="13"/>
  <c r="F43" i="13"/>
  <c r="L42" i="13"/>
  <c r="F42" i="13"/>
  <c r="L41" i="13"/>
  <c r="F41" i="13"/>
  <c r="L40" i="13"/>
  <c r="L44" i="13" s="1"/>
  <c r="F40" i="13"/>
  <c r="F44" i="13" s="1"/>
  <c r="P44" i="13" s="1"/>
  <c r="O38" i="13"/>
  <c r="N38" i="13"/>
  <c r="M38" i="13"/>
  <c r="K38" i="13"/>
  <c r="J38" i="13"/>
  <c r="H38" i="13"/>
  <c r="G38" i="13"/>
  <c r="E38" i="13"/>
  <c r="L37" i="13"/>
  <c r="L38" i="13" s="1"/>
  <c r="F37" i="13"/>
  <c r="F38" i="13" s="1"/>
  <c r="P38" i="13" s="1"/>
  <c r="O35" i="13"/>
  <c r="N35" i="13"/>
  <c r="M35" i="13"/>
  <c r="K35" i="13"/>
  <c r="J35" i="13"/>
  <c r="H35" i="13"/>
  <c r="G35" i="13"/>
  <c r="E35" i="13"/>
  <c r="D35" i="13"/>
  <c r="L34" i="13"/>
  <c r="F34" i="13"/>
  <c r="L33" i="13"/>
  <c r="F33" i="13"/>
  <c r="F32" i="13"/>
  <c r="L31" i="13"/>
  <c r="F31" i="13"/>
  <c r="L30" i="13"/>
  <c r="L35" i="13" s="1"/>
  <c r="F30" i="13"/>
  <c r="F35" i="13" s="1"/>
  <c r="P35" i="13" s="1"/>
  <c r="M28" i="13"/>
  <c r="K28" i="13"/>
  <c r="J28" i="13"/>
  <c r="H28" i="13"/>
  <c r="G28" i="13"/>
  <c r="E28" i="13"/>
  <c r="D28" i="13"/>
  <c r="L26" i="13"/>
  <c r="F26" i="13"/>
  <c r="L25" i="13"/>
  <c r="F25" i="13"/>
  <c r="L24" i="13"/>
  <c r="L28" i="13" s="1"/>
  <c r="F24" i="13"/>
  <c r="F28" i="13" s="1"/>
  <c r="L20" i="13"/>
  <c r="F20" i="13"/>
  <c r="P20" i="13" s="1"/>
  <c r="M18" i="13"/>
  <c r="K18" i="13"/>
  <c r="J18" i="13"/>
  <c r="H18" i="13"/>
  <c r="H58" i="13" s="1"/>
  <c r="G18" i="13"/>
  <c r="E18" i="13"/>
  <c r="D18" i="13"/>
  <c r="L17" i="13"/>
  <c r="F17" i="13"/>
  <c r="L16" i="13"/>
  <c r="F16" i="13"/>
  <c r="L15" i="13"/>
  <c r="F15" i="13"/>
  <c r="L14" i="13"/>
  <c r="F14" i="13"/>
  <c r="L13" i="13"/>
  <c r="F13" i="13"/>
  <c r="L12" i="13"/>
  <c r="F12" i="13"/>
  <c r="L11" i="13"/>
  <c r="F11" i="13"/>
  <c r="L10" i="13"/>
  <c r="L18" i="13" s="1"/>
  <c r="F10" i="13"/>
  <c r="F18" i="13" s="1"/>
  <c r="P18" i="13" s="1"/>
  <c r="P57" i="14" l="1"/>
  <c r="P58" i="14" s="1"/>
  <c r="F58" i="14"/>
  <c r="L58" i="14"/>
  <c r="P57" i="13"/>
  <c r="F58" i="13"/>
  <c r="G62" i="13" s="1"/>
  <c r="P28" i="13"/>
  <c r="L58" i="13"/>
  <c r="I62" i="13"/>
  <c r="P58" i="12"/>
  <c r="P20" i="12"/>
  <c r="P28" i="12"/>
  <c r="N58" i="12"/>
  <c r="O58" i="12"/>
  <c r="P57" i="12"/>
  <c r="P52" i="12"/>
  <c r="P44" i="12"/>
  <c r="P38" i="12"/>
  <c r="P35" i="12"/>
  <c r="P18" i="12"/>
  <c r="G62" i="14" l="1"/>
  <c r="P58" i="13"/>
  <c r="N52" i="12"/>
  <c r="O52" i="12"/>
  <c r="N44" i="12"/>
  <c r="O44" i="12"/>
  <c r="N38" i="12"/>
  <c r="O38" i="12"/>
  <c r="N35" i="12"/>
  <c r="O35" i="12"/>
  <c r="M57" i="12" l="1"/>
  <c r="K57" i="12"/>
  <c r="K58" i="12" s="1"/>
  <c r="J57" i="12"/>
  <c r="J58" i="12" s="1"/>
  <c r="H57" i="12"/>
  <c r="G57" i="12"/>
  <c r="G58" i="12" s="1"/>
  <c r="E57" i="12"/>
  <c r="E58" i="12" s="1"/>
  <c r="G61" i="12" s="1"/>
  <c r="D57" i="12"/>
  <c r="L56" i="12"/>
  <c r="F56" i="12"/>
  <c r="L55" i="12"/>
  <c r="F55" i="12"/>
  <c r="L54" i="12"/>
  <c r="L57" i="12" s="1"/>
  <c r="F54" i="12"/>
  <c r="F57" i="12" s="1"/>
  <c r="M52" i="12"/>
  <c r="M58" i="12" s="1"/>
  <c r="K52" i="12"/>
  <c r="J52" i="12"/>
  <c r="H52" i="12"/>
  <c r="G52" i="12"/>
  <c r="E52" i="12"/>
  <c r="D52" i="12"/>
  <c r="D58" i="12" s="1"/>
  <c r="L51" i="12"/>
  <c r="F51" i="12"/>
  <c r="L50" i="12"/>
  <c r="F50" i="12"/>
  <c r="L49" i="12"/>
  <c r="F49" i="12"/>
  <c r="L48" i="12"/>
  <c r="F48" i="12"/>
  <c r="L47" i="12"/>
  <c r="F47" i="12"/>
  <c r="L46" i="12"/>
  <c r="L52" i="12" s="1"/>
  <c r="F46" i="12"/>
  <c r="F52" i="12" s="1"/>
  <c r="M44" i="12"/>
  <c r="K44" i="12"/>
  <c r="J44" i="12"/>
  <c r="H44" i="12"/>
  <c r="G44" i="12"/>
  <c r="E44" i="12"/>
  <c r="D44" i="12"/>
  <c r="L43" i="12"/>
  <c r="F43" i="12"/>
  <c r="L42" i="12"/>
  <c r="F42" i="12"/>
  <c r="L41" i="12"/>
  <c r="F41" i="12"/>
  <c r="L40" i="12"/>
  <c r="L44" i="12" s="1"/>
  <c r="F40" i="12"/>
  <c r="F44" i="12" s="1"/>
  <c r="M38" i="12"/>
  <c r="K38" i="12"/>
  <c r="J38" i="12"/>
  <c r="H38" i="12"/>
  <c r="G38" i="12"/>
  <c r="F38" i="12"/>
  <c r="E38" i="12"/>
  <c r="L37" i="12"/>
  <c r="L38" i="12" s="1"/>
  <c r="F37" i="12"/>
  <c r="M35" i="12"/>
  <c r="K35" i="12"/>
  <c r="J35" i="12"/>
  <c r="H35" i="12"/>
  <c r="G35" i="12"/>
  <c r="E35" i="12"/>
  <c r="D35" i="12"/>
  <c r="L34" i="12"/>
  <c r="F34" i="12"/>
  <c r="L33" i="12"/>
  <c r="F33" i="12"/>
  <c r="F35" i="12" s="1"/>
  <c r="F32" i="12"/>
  <c r="L31" i="12"/>
  <c r="F31" i="12"/>
  <c r="L30" i="12"/>
  <c r="L35" i="12" s="1"/>
  <c r="F30" i="12"/>
  <c r="M28" i="12"/>
  <c r="K28" i="12"/>
  <c r="J28" i="12"/>
  <c r="H28" i="12"/>
  <c r="G28" i="12"/>
  <c r="E28" i="12"/>
  <c r="D28" i="12"/>
  <c r="L26" i="12"/>
  <c r="F26" i="12"/>
  <c r="L25" i="12"/>
  <c r="F25" i="12"/>
  <c r="L24" i="12"/>
  <c r="L28" i="12" s="1"/>
  <c r="F24" i="12"/>
  <c r="F28" i="12" s="1"/>
  <c r="L20" i="12"/>
  <c r="F20" i="12"/>
  <c r="M18" i="12"/>
  <c r="K18" i="12"/>
  <c r="J18" i="12"/>
  <c r="H18" i="12"/>
  <c r="H58" i="12" s="1"/>
  <c r="G18" i="12"/>
  <c r="E18" i="12"/>
  <c r="D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F18" i="12" s="1"/>
  <c r="L10" i="12"/>
  <c r="L18" i="12" s="1"/>
  <c r="F10" i="12"/>
  <c r="F58" i="12" l="1"/>
  <c r="G62" i="12" s="1"/>
  <c r="G60" i="12"/>
  <c r="I62" i="12" s="1"/>
  <c r="L58" i="12"/>
  <c r="M57" i="1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<sst xmlns="http://schemas.openxmlformats.org/spreadsheetml/2006/main" count="704" uniqueCount="78">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</sst>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71" t="s">
        <v>0</v>
      </c>
      <c r="J1" s="71"/>
      <c r="K1" s="71"/>
      <c r="L1" s="71"/>
      <c r="M1" s="71"/>
      <c r="N1" s="5"/>
      <c r="O1" s="5"/>
      <c r="P1" s="5"/>
      <c r="Q1" s="5"/>
      <c r="R1" s="5"/>
      <c r="S1" s="5"/>
    </row>
    <row r="2" spans="1:29" ht="16.5" customHeight="1" x14ac:dyDescent="0.25">
      <c r="A2" s="72" t="s">
        <v>55</v>
      </c>
      <c r="B2" s="72"/>
      <c r="C2" s="72"/>
      <c r="D2" s="72"/>
      <c r="E2" s="72"/>
      <c r="F2" s="50"/>
      <c r="I2" s="71" t="s">
        <v>72</v>
      </c>
      <c r="J2" s="71"/>
      <c r="K2" s="71"/>
      <c r="L2" s="71"/>
      <c r="M2" s="71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73" t="s">
        <v>54</v>
      </c>
      <c r="J4" s="73"/>
      <c r="K4" s="73"/>
      <c r="L4" s="73"/>
      <c r="M4" s="73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74" t="s">
        <v>53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77" t="s">
        <v>63</v>
      </c>
      <c r="D21" s="78"/>
      <c r="E21" s="79"/>
      <c r="F21" s="79"/>
      <c r="G21" s="79"/>
      <c r="H21" s="79"/>
      <c r="I21" s="79"/>
      <c r="J21" s="79"/>
      <c r="K21" s="79"/>
      <c r="L21" s="79"/>
      <c r="M21" s="79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75" t="s">
        <v>43</v>
      </c>
      <c r="L59" s="75"/>
      <c r="M59" s="75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K62" sqref="K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71" t="s">
        <v>0</v>
      </c>
      <c r="J1" s="71"/>
      <c r="K1" s="71"/>
      <c r="L1" s="71"/>
      <c r="M1" s="71"/>
      <c r="N1" s="5"/>
      <c r="O1" s="5"/>
    </row>
    <row r="2" spans="1:15" ht="16.5" customHeight="1" x14ac:dyDescent="0.25">
      <c r="A2" s="72" t="s">
        <v>55</v>
      </c>
      <c r="B2" s="72"/>
      <c r="C2" s="72"/>
      <c r="D2" s="72"/>
      <c r="E2" s="72"/>
      <c r="F2" s="50"/>
      <c r="I2" s="71" t="s">
        <v>72</v>
      </c>
      <c r="J2" s="71"/>
      <c r="K2" s="71"/>
      <c r="L2" s="71"/>
      <c r="M2" s="71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73" t="s">
        <v>54</v>
      </c>
      <c r="J4" s="73"/>
      <c r="K4" s="73"/>
      <c r="L4" s="73"/>
      <c r="M4" s="73"/>
      <c r="N4" s="24"/>
      <c r="O4" s="24"/>
    </row>
    <row r="5" spans="1:15" ht="12.75" customHeight="1" x14ac:dyDescent="0.25"/>
    <row r="6" spans="1:15" ht="18.75" x14ac:dyDescent="0.25">
      <c r="A6" s="74" t="s">
        <v>53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77" t="s">
        <v>63</v>
      </c>
      <c r="D21" s="78"/>
      <c r="E21" s="79"/>
      <c r="F21" s="79"/>
      <c r="G21" s="79"/>
      <c r="H21" s="79"/>
      <c r="I21" s="79"/>
      <c r="J21" s="79"/>
      <c r="K21" s="79"/>
      <c r="L21" s="79"/>
      <c r="M21" s="79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75" t="s">
        <v>43</v>
      </c>
      <c r="L59" s="75"/>
      <c r="M59" s="75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P57" sqref="P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1" t="s">
        <v>0</v>
      </c>
      <c r="J1" s="71"/>
      <c r="K1" s="71"/>
      <c r="L1" s="71"/>
      <c r="M1" s="71"/>
      <c r="N1" s="5"/>
      <c r="O1" s="5"/>
    </row>
    <row r="2" spans="1:16" ht="16.5" customHeight="1" x14ac:dyDescent="0.25">
      <c r="A2" s="72" t="s">
        <v>55</v>
      </c>
      <c r="B2" s="72"/>
      <c r="C2" s="72"/>
      <c r="D2" s="72"/>
      <c r="E2" s="72"/>
      <c r="F2" s="60"/>
      <c r="I2" s="71" t="s">
        <v>72</v>
      </c>
      <c r="J2" s="71"/>
      <c r="K2" s="71"/>
      <c r="L2" s="71"/>
      <c r="M2" s="71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3" t="s">
        <v>54</v>
      </c>
      <c r="J4" s="73"/>
      <c r="K4" s="73"/>
      <c r="L4" s="73"/>
      <c r="M4" s="73"/>
      <c r="N4" s="24"/>
      <c r="O4" s="24"/>
    </row>
    <row r="5" spans="1:16" ht="12.75" customHeight="1" x14ac:dyDescent="0.25"/>
    <row r="6" spans="1:16" ht="18.75" x14ac:dyDescent="0.25">
      <c r="A6" s="74" t="s">
        <v>53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9.75" customHeight="1" x14ac:dyDescent="0.25"/>
    <row r="8" spans="1:16" s="23" customFormat="1" ht="64.5" customHeight="1" x14ac:dyDescent="0.25">
      <c r="A8" s="58" t="s">
        <v>52</v>
      </c>
      <c r="B8" s="25" t="s">
        <v>40</v>
      </c>
      <c r="C8" s="58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58" t="s">
        <v>3</v>
      </c>
      <c r="J8" s="42" t="s">
        <v>68</v>
      </c>
      <c r="K8" s="25" t="s">
        <v>69</v>
      </c>
      <c r="L8" s="55" t="s">
        <v>74</v>
      </c>
      <c r="M8" s="58" t="s">
        <v>48</v>
      </c>
      <c r="N8" s="58"/>
      <c r="O8" s="25"/>
    </row>
    <row r="9" spans="1:16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  <c r="P16" s="8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  <c r="P17" s="8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58">
        <f t="shared" ref="E18:M18" si="2">SUM(E10:E17)</f>
        <v>400</v>
      </c>
      <c r="F18" s="53">
        <f t="shared" si="2"/>
        <v>135</v>
      </c>
      <c r="G18" s="58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  <c r="P18" s="65">
        <f t="shared" ref="P18:P20" si="3">(F18/20)+(L18/20*2)</f>
        <v>57.75</v>
      </c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3"/>
        <v>0</v>
      </c>
    </row>
    <row r="21" spans="1:31" s="14" customFormat="1" ht="28.5" customHeight="1" x14ac:dyDescent="0.25">
      <c r="A21" s="39"/>
      <c r="B21" s="39"/>
      <c r="C21" s="77" t="s">
        <v>63</v>
      </c>
      <c r="D21" s="78"/>
      <c r="E21" s="79"/>
      <c r="F21" s="79"/>
      <c r="G21" s="79"/>
      <c r="H21" s="79"/>
      <c r="I21" s="79"/>
      <c r="J21" s="79"/>
      <c r="K21" s="79"/>
      <c r="L21" s="79"/>
      <c r="M21" s="79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58" t="s">
        <v>41</v>
      </c>
      <c r="O24" s="58"/>
      <c r="P24" s="8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58" t="s">
        <v>41</v>
      </c>
      <c r="O25" s="58"/>
      <c r="P25" s="8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58"/>
      <c r="O26" s="58"/>
      <c r="P26" s="8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58" t="s">
        <v>41</v>
      </c>
      <c r="O27" s="58"/>
      <c r="P27" s="8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56">
        <f t="shared" si="6"/>
        <v>90</v>
      </c>
      <c r="M28" s="19">
        <f t="shared" si="6"/>
        <v>4</v>
      </c>
      <c r="N28" s="39"/>
      <c r="O28" s="39"/>
      <c r="P28" s="65">
        <f>(F28/25)+(L28/25*2)</f>
        <v>9</v>
      </c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8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8">K31-J31</f>
        <v>115</v>
      </c>
      <c r="M31" s="39">
        <v>3</v>
      </c>
      <c r="N31" s="39" t="s">
        <v>41</v>
      </c>
      <c r="O31" s="39"/>
      <c r="P31" s="8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7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8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8"/>
        <v>65</v>
      </c>
      <c r="M33" s="39">
        <v>2</v>
      </c>
      <c r="N33" s="39" t="s">
        <v>41</v>
      </c>
      <c r="O33" s="39"/>
      <c r="P33" s="8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8"/>
        <v>0</v>
      </c>
      <c r="M34" s="39">
        <v>1</v>
      </c>
      <c r="N34" s="39" t="s">
        <v>41</v>
      </c>
      <c r="O34" s="39"/>
      <c r="P34" s="8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0">SUM(L30:L34)</f>
        <v>430</v>
      </c>
      <c r="M35" s="19">
        <f t="shared" si="10"/>
        <v>15</v>
      </c>
      <c r="N35" s="19">
        <f t="shared" si="10"/>
        <v>0</v>
      </c>
      <c r="O35" s="19">
        <f t="shared" si="10"/>
        <v>0</v>
      </c>
      <c r="P35" s="65">
        <f t="shared" ref="P35" si="11">(F35/20)+(L35/20*2)</f>
        <v>45.25</v>
      </c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2">SUM(N37:N37)</f>
        <v>0</v>
      </c>
      <c r="O38" s="19">
        <f t="shared" si="12"/>
        <v>0</v>
      </c>
      <c r="P38" s="65">
        <f t="shared" ref="P38" si="13">(F38/20)+(L38/20*2)</f>
        <v>72.5</v>
      </c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8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4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5">K41-J41</f>
        <v>75</v>
      </c>
      <c r="M41" s="39">
        <v>2</v>
      </c>
      <c r="N41" s="39" t="s">
        <v>41</v>
      </c>
      <c r="O41" s="39"/>
      <c r="P41" s="8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4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5"/>
        <v>75</v>
      </c>
      <c r="M42" s="39">
        <v>2</v>
      </c>
      <c r="N42" s="39" t="s">
        <v>41</v>
      </c>
      <c r="O42" s="39"/>
      <c r="P42" s="8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4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5"/>
        <v>0</v>
      </c>
      <c r="M43" s="39">
        <v>1</v>
      </c>
      <c r="N43" s="39" t="s">
        <v>41</v>
      </c>
      <c r="O43" s="39"/>
      <c r="P43" s="8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6">SUM(F40:F43)</f>
        <v>50</v>
      </c>
      <c r="G44" s="19">
        <f t="shared" si="16"/>
        <v>4</v>
      </c>
      <c r="H44" s="19">
        <f t="shared" si="16"/>
        <v>26070785</v>
      </c>
      <c r="I44" s="19"/>
      <c r="J44" s="35">
        <f t="shared" si="16"/>
        <v>170</v>
      </c>
      <c r="K44" s="19">
        <f t="shared" si="16"/>
        <v>320</v>
      </c>
      <c r="L44" s="56">
        <f t="shared" si="16"/>
        <v>150</v>
      </c>
      <c r="M44" s="19">
        <f t="shared" si="16"/>
        <v>7</v>
      </c>
      <c r="N44" s="19">
        <f t="shared" si="16"/>
        <v>0</v>
      </c>
      <c r="O44" s="19">
        <f t="shared" si="16"/>
        <v>0</v>
      </c>
      <c r="P44" s="65">
        <f t="shared" ref="P44" si="17">(F44/20)+(L44/20*2)</f>
        <v>17.5</v>
      </c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8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8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9">K47-J47</f>
        <v>70</v>
      </c>
      <c r="M47" s="39">
        <v>1</v>
      </c>
      <c r="N47" s="39" t="s">
        <v>41</v>
      </c>
      <c r="O47" s="39"/>
      <c r="P47" s="8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8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9"/>
        <v>0</v>
      </c>
      <c r="M48" s="39">
        <v>1</v>
      </c>
      <c r="N48" s="39" t="s">
        <v>41</v>
      </c>
      <c r="O48" s="39"/>
      <c r="P48" s="8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8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9"/>
        <v>100</v>
      </c>
      <c r="M49" s="39">
        <v>1</v>
      </c>
      <c r="N49" s="39" t="s">
        <v>41</v>
      </c>
      <c r="O49" s="39"/>
      <c r="P49" s="8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8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9"/>
        <v>150</v>
      </c>
      <c r="M50" s="39">
        <v>4</v>
      </c>
      <c r="N50" s="39" t="s">
        <v>41</v>
      </c>
      <c r="O50" s="39"/>
      <c r="P50" s="8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8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9"/>
        <v>50</v>
      </c>
      <c r="M51" s="39">
        <v>1</v>
      </c>
      <c r="N51" s="39"/>
      <c r="O51" s="39"/>
      <c r="P51" s="8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0">SUM(F46:F51)</f>
        <v>130</v>
      </c>
      <c r="G52" s="19">
        <f t="shared" si="20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1">SUM(N46:N51)</f>
        <v>0</v>
      </c>
      <c r="O52" s="19">
        <f t="shared" si="21"/>
        <v>0</v>
      </c>
      <c r="P52" s="65">
        <f t="shared" ref="P52" si="22">(F52/20)+(L52/20*2)</f>
        <v>58.5</v>
      </c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8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3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4">K55-J55</f>
        <v>50</v>
      </c>
      <c r="M55" s="39">
        <v>1</v>
      </c>
      <c r="N55" s="39" t="s">
        <v>41</v>
      </c>
      <c r="O55" s="39"/>
      <c r="P55" s="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3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4"/>
        <v>0</v>
      </c>
      <c r="M56" s="39">
        <v>1</v>
      </c>
      <c r="N56" s="39"/>
      <c r="O56" s="39"/>
      <c r="P56" s="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5">SUM(H53:H56)</f>
        <v>19620616</v>
      </c>
      <c r="I57" s="19"/>
      <c r="J57" s="35">
        <f t="shared" si="25"/>
        <v>155</v>
      </c>
      <c r="K57" s="19">
        <f t="shared" si="25"/>
        <v>235</v>
      </c>
      <c r="L57" s="56">
        <f t="shared" si="25"/>
        <v>80</v>
      </c>
      <c r="M57" s="19">
        <f t="shared" si="25"/>
        <v>4</v>
      </c>
      <c r="N57" s="39"/>
      <c r="O57" s="39"/>
      <c r="P57" s="65">
        <f t="shared" ref="P57" si="26">(F57/20)+(L57/20*2)</f>
        <v>8</v>
      </c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58">
        <f>E57+E52+E44+E38+E35+E28+E20+E18</f>
        <v>1825</v>
      </c>
      <c r="F58" s="53">
        <f>F57+F52+F44+F38+F35+F28+F20+F18</f>
        <v>555</v>
      </c>
      <c r="G58" s="58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58">
        <f t="shared" ref="K58:O58" si="27">K57+K52+K44+K38+K35+K28+K20+K18</f>
        <v>3975</v>
      </c>
      <c r="L58" s="53">
        <f t="shared" si="27"/>
        <v>2430</v>
      </c>
      <c r="M58" s="58">
        <f t="shared" si="27"/>
        <v>68</v>
      </c>
      <c r="N58" s="61" t="e">
        <f t="shared" si="27"/>
        <v>#VALUE!</v>
      </c>
      <c r="O58" s="61">
        <f t="shared" si="27"/>
        <v>0</v>
      </c>
      <c r="P58" s="53">
        <f>P57+P52+P44+P38+P35+P28+P20+P18</f>
        <v>268.5</v>
      </c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</row>
    <row r="59" spans="1:31" s="59" customFormat="1" ht="29.25" customHeight="1" x14ac:dyDescent="0.25">
      <c r="C59" s="59" t="s">
        <v>42</v>
      </c>
      <c r="D59" s="43"/>
      <c r="J59" s="43"/>
      <c r="K59" s="75" t="s">
        <v>43</v>
      </c>
      <c r="L59" s="75"/>
      <c r="M59" s="75"/>
      <c r="N59" s="22"/>
      <c r="O59" s="22"/>
    </row>
    <row r="60" spans="1:31" s="59" customFormat="1" ht="20.25" customHeight="1" x14ac:dyDescent="0.25">
      <c r="D60" s="43"/>
      <c r="F60" s="52" t="s">
        <v>75</v>
      </c>
      <c r="G60" s="59">
        <f>D58+J58</f>
        <v>2815</v>
      </c>
      <c r="J60" s="43"/>
      <c r="N60" s="22"/>
      <c r="O60" s="22"/>
    </row>
    <row r="61" spans="1:31" s="59" customFormat="1" ht="20.25" customHeight="1" x14ac:dyDescent="0.25">
      <c r="D61" s="43"/>
      <c r="F61" s="52" t="s">
        <v>76</v>
      </c>
      <c r="G61" s="59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9" customFormat="1" ht="20.25" customHeight="1" x14ac:dyDescent="0.25">
      <c r="D62" s="43"/>
      <c r="F62" s="52" t="s">
        <v>77</v>
      </c>
      <c r="G62" s="59">
        <f>F58+L58</f>
        <v>2985</v>
      </c>
      <c r="I62" s="59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9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9" customFormat="1" x14ac:dyDescent="0.25">
      <c r="C64" s="59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I57" sqref="I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1" t="s">
        <v>0</v>
      </c>
      <c r="J1" s="71"/>
      <c r="K1" s="71"/>
      <c r="L1" s="71"/>
      <c r="M1" s="71"/>
      <c r="N1" s="5"/>
      <c r="O1" s="5"/>
    </row>
    <row r="2" spans="1:16" ht="16.5" customHeight="1" x14ac:dyDescent="0.25">
      <c r="A2" s="72" t="s">
        <v>55</v>
      </c>
      <c r="B2" s="72"/>
      <c r="C2" s="72"/>
      <c r="D2" s="72"/>
      <c r="E2" s="72"/>
      <c r="F2" s="63"/>
      <c r="I2" s="71" t="s">
        <v>72</v>
      </c>
      <c r="J2" s="71"/>
      <c r="K2" s="71"/>
      <c r="L2" s="71"/>
      <c r="M2" s="71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3" t="s">
        <v>54</v>
      </c>
      <c r="J4" s="73"/>
      <c r="K4" s="73"/>
      <c r="L4" s="73"/>
      <c r="M4" s="73"/>
      <c r="N4" s="24"/>
      <c r="O4" s="24"/>
    </row>
    <row r="5" spans="1:16" ht="12.75" customHeight="1" x14ac:dyDescent="0.25"/>
    <row r="6" spans="1:16" ht="18.75" x14ac:dyDescent="0.25">
      <c r="A6" s="74" t="s">
        <v>53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9.75" customHeight="1" x14ac:dyDescent="0.25"/>
    <row r="8" spans="1:16" s="23" customFormat="1" ht="64.5" customHeight="1" x14ac:dyDescent="0.25">
      <c r="A8" s="62" t="s">
        <v>52</v>
      </c>
      <c r="B8" s="25" t="s">
        <v>40</v>
      </c>
      <c r="C8" s="6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2" t="s">
        <v>3</v>
      </c>
      <c r="J8" s="42" t="s">
        <v>68</v>
      </c>
      <c r="K8" s="25" t="s">
        <v>69</v>
      </c>
      <c r="L8" s="55" t="s">
        <v>74</v>
      </c>
      <c r="M8" s="62" t="s">
        <v>48</v>
      </c>
      <c r="N8" s="62"/>
      <c r="O8" s="25"/>
    </row>
    <row r="9" spans="1:16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  <c r="P10" s="65">
        <f t="shared" ref="P10:P17" si="0">(F10/20)+(L10/20*2)</f>
        <v>7.5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2">K11-J11</f>
        <v>65</v>
      </c>
      <c r="M11" s="6">
        <v>1</v>
      </c>
      <c r="N11" s="6" t="s">
        <v>41</v>
      </c>
      <c r="O11" s="6"/>
      <c r="P11" s="65">
        <f t="shared" si="0"/>
        <v>7.5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2"/>
        <v>95</v>
      </c>
      <c r="M12" s="6">
        <v>1</v>
      </c>
      <c r="N12" s="6" t="s">
        <v>41</v>
      </c>
      <c r="O12" s="6"/>
      <c r="P12" s="65">
        <f t="shared" si="0"/>
        <v>10.5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2"/>
        <v>65</v>
      </c>
      <c r="M13" s="6">
        <v>2</v>
      </c>
      <c r="N13" s="6" t="s">
        <v>41</v>
      </c>
      <c r="O13" s="6"/>
      <c r="P13" s="65">
        <f t="shared" si="0"/>
        <v>6.5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2"/>
        <v>65</v>
      </c>
      <c r="M14" s="6">
        <v>1</v>
      </c>
      <c r="N14" s="6" t="s">
        <v>41</v>
      </c>
      <c r="O14" s="6"/>
      <c r="P14" s="65">
        <f t="shared" si="0"/>
        <v>7.5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2"/>
        <v>75</v>
      </c>
      <c r="M16" s="39">
        <v>1</v>
      </c>
      <c r="N16" s="39"/>
      <c r="O16" s="39"/>
      <c r="P16" s="65">
        <f t="shared" si="0"/>
        <v>8.75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2"/>
        <v>80</v>
      </c>
      <c r="M17" s="39">
        <v>1</v>
      </c>
      <c r="N17" s="39" t="s">
        <v>41</v>
      </c>
      <c r="O17" s="39"/>
      <c r="P17" s="65">
        <f t="shared" si="0"/>
        <v>9.5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2">
        <f t="shared" ref="E18:M18" si="3">SUM(E10:E17)</f>
        <v>400</v>
      </c>
      <c r="F18" s="53">
        <f t="shared" si="3"/>
        <v>135</v>
      </c>
      <c r="G18" s="62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800</v>
      </c>
      <c r="L18" s="56">
        <f t="shared" si="3"/>
        <v>510</v>
      </c>
      <c r="M18" s="19">
        <f t="shared" si="3"/>
        <v>10</v>
      </c>
      <c r="N18" s="19"/>
      <c r="O18" s="19"/>
      <c r="P18" s="69">
        <f t="shared" ref="P18:P20" si="4">(F18/20)+(L18/20*2)</f>
        <v>57.75</v>
      </c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4"/>
        <v>0</v>
      </c>
    </row>
    <row r="21" spans="1:31" s="14" customFormat="1" ht="28.5" customHeight="1" x14ac:dyDescent="0.25">
      <c r="A21" s="39"/>
      <c r="B21" s="39"/>
      <c r="C21" s="77" t="s">
        <v>63</v>
      </c>
      <c r="D21" s="78"/>
      <c r="E21" s="79"/>
      <c r="F21" s="79"/>
      <c r="G21" s="79"/>
      <c r="H21" s="79"/>
      <c r="I21" s="79"/>
      <c r="J21" s="79"/>
      <c r="K21" s="79"/>
      <c r="L21" s="79"/>
      <c r="M21" s="79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2" t="s">
        <v>41</v>
      </c>
      <c r="O24" s="62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5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6">K25-J25</f>
        <v>30</v>
      </c>
      <c r="M25" s="39">
        <v>1</v>
      </c>
      <c r="N25" s="62" t="s">
        <v>41</v>
      </c>
      <c r="O25" s="62"/>
      <c r="P25" s="65">
        <f t="shared" ref="P25:P27" si="7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5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6"/>
        <v>30</v>
      </c>
      <c r="M26" s="39">
        <v>1</v>
      </c>
      <c r="N26" s="62"/>
      <c r="O26" s="62"/>
      <c r="P26" s="65">
        <f t="shared" si="7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2" t="s">
        <v>41</v>
      </c>
      <c r="O27" s="62"/>
      <c r="P27" s="65">
        <f t="shared" si="7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8">SUM(H24:H27)</f>
        <v>19020920</v>
      </c>
      <c r="I28" s="19"/>
      <c r="J28" s="35">
        <f t="shared" si="8"/>
        <v>210</v>
      </c>
      <c r="K28" s="19">
        <f t="shared" si="8"/>
        <v>300</v>
      </c>
      <c r="L28" s="56">
        <f t="shared" si="8"/>
        <v>90</v>
      </c>
      <c r="M28" s="19">
        <f t="shared" si="8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4" si="9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10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1">K31-J31</f>
        <v>115</v>
      </c>
      <c r="M31" s="39">
        <v>3</v>
      </c>
      <c r="N31" s="39" t="s">
        <v>41</v>
      </c>
      <c r="O31" s="39"/>
      <c r="P31" s="65">
        <f t="shared" si="9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10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9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10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1"/>
        <v>65</v>
      </c>
      <c r="M33" s="39">
        <v>2</v>
      </c>
      <c r="N33" s="39" t="s">
        <v>41</v>
      </c>
      <c r="O33" s="39"/>
      <c r="P33" s="65">
        <f t="shared" si="9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10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1"/>
        <v>0</v>
      </c>
      <c r="M34" s="39">
        <v>1</v>
      </c>
      <c r="N34" s="39" t="s">
        <v>41</v>
      </c>
      <c r="O34" s="39"/>
      <c r="P34" s="65">
        <f t="shared" si="9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2">SUM(F30:F34)</f>
        <v>45</v>
      </c>
      <c r="G35" s="19">
        <f t="shared" si="12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3">SUM(L30:L34)</f>
        <v>430</v>
      </c>
      <c r="M35" s="19">
        <f t="shared" si="13"/>
        <v>15</v>
      </c>
      <c r="N35" s="19">
        <f t="shared" si="13"/>
        <v>0</v>
      </c>
      <c r="O35" s="19">
        <f t="shared" si="13"/>
        <v>0</v>
      </c>
      <c r="P35" s="69">
        <f t="shared" ref="P35" si="14">(F35/20)+(L35/20*2)</f>
        <v>45.25</v>
      </c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5">SUM(N37:N37)</f>
        <v>0</v>
      </c>
      <c r="O38" s="19">
        <f t="shared" si="15"/>
        <v>0</v>
      </c>
      <c r="P38" s="65">
        <f t="shared" ref="P38" si="16">(F38/20)+(L38/20*2)</f>
        <v>72.5</v>
      </c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3" si="17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8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9">K41-J41</f>
        <v>75</v>
      </c>
      <c r="M41" s="39">
        <v>2</v>
      </c>
      <c r="N41" s="39" t="s">
        <v>41</v>
      </c>
      <c r="O41" s="39"/>
      <c r="P41" s="65">
        <f t="shared" si="17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8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9"/>
        <v>75</v>
      </c>
      <c r="M42" s="39">
        <v>2</v>
      </c>
      <c r="N42" s="39" t="s">
        <v>41</v>
      </c>
      <c r="O42" s="39"/>
      <c r="P42" s="65">
        <f t="shared" si="17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8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9"/>
        <v>0</v>
      </c>
      <c r="M43" s="39">
        <v>1</v>
      </c>
      <c r="N43" s="39" t="s">
        <v>41</v>
      </c>
      <c r="O43" s="39"/>
      <c r="P43" s="65">
        <f t="shared" si="17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20">SUM(F40:F43)</f>
        <v>50</v>
      </c>
      <c r="G44" s="19">
        <f t="shared" si="20"/>
        <v>4</v>
      </c>
      <c r="H44" s="19">
        <f t="shared" si="20"/>
        <v>26070785</v>
      </c>
      <c r="I44" s="19"/>
      <c r="J44" s="35">
        <f t="shared" si="20"/>
        <v>170</v>
      </c>
      <c r="K44" s="19">
        <f t="shared" si="20"/>
        <v>320</v>
      </c>
      <c r="L44" s="56">
        <f t="shared" si="20"/>
        <v>150</v>
      </c>
      <c r="M44" s="19">
        <f t="shared" si="20"/>
        <v>7</v>
      </c>
      <c r="N44" s="19">
        <f t="shared" si="20"/>
        <v>0</v>
      </c>
      <c r="O44" s="19">
        <f t="shared" si="20"/>
        <v>0</v>
      </c>
      <c r="P44" s="69">
        <f t="shared" ref="P44" si="21">(F44/20)+(L44/20*2)</f>
        <v>17.5</v>
      </c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1" si="22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24">K47-J47</f>
        <v>70</v>
      </c>
      <c r="M47" s="39">
        <v>1</v>
      </c>
      <c r="N47" s="39" t="s">
        <v>41</v>
      </c>
      <c r="O47" s="39"/>
      <c r="P47" s="65">
        <f t="shared" si="22"/>
        <v>8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4"/>
        <v>0</v>
      </c>
      <c r="M48" s="39">
        <v>1</v>
      </c>
      <c r="N48" s="39" t="s">
        <v>41</v>
      </c>
      <c r="O48" s="39"/>
      <c r="P48" s="65">
        <f t="shared" si="22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4"/>
        <v>100</v>
      </c>
      <c r="M49" s="39">
        <v>1</v>
      </c>
      <c r="N49" s="39" t="s">
        <v>41</v>
      </c>
      <c r="O49" s="39"/>
      <c r="P49" s="65">
        <f t="shared" si="22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4"/>
        <v>150</v>
      </c>
      <c r="M50" s="39">
        <v>4</v>
      </c>
      <c r="N50" s="39" t="s">
        <v>41</v>
      </c>
      <c r="O50" s="39"/>
      <c r="P50" s="65">
        <f t="shared" si="22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24"/>
        <v>50</v>
      </c>
      <c r="M51" s="39">
        <v>1</v>
      </c>
      <c r="N51" s="39"/>
      <c r="O51" s="39"/>
      <c r="P51" s="65">
        <f t="shared" si="22"/>
        <v>5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5">SUM(F46:F51)</f>
        <v>130</v>
      </c>
      <c r="G52" s="19">
        <f t="shared" si="2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6">SUM(N46:N51)</f>
        <v>0</v>
      </c>
      <c r="O52" s="19">
        <f t="shared" si="26"/>
        <v>0</v>
      </c>
      <c r="P52" s="69">
        <f t="shared" ref="P52" si="27">(F52/20)+(L52/20*2)</f>
        <v>58.5</v>
      </c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6" si="28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9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30">K55-J55</f>
        <v>50</v>
      </c>
      <c r="M55" s="39">
        <v>1</v>
      </c>
      <c r="N55" s="39" t="s">
        <v>41</v>
      </c>
      <c r="O55" s="39"/>
      <c r="P55" s="65">
        <f t="shared" si="28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9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30"/>
        <v>0</v>
      </c>
      <c r="M56" s="39">
        <v>1</v>
      </c>
      <c r="N56" s="39"/>
      <c r="O56" s="39"/>
      <c r="P56" s="65">
        <f t="shared" si="28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31">SUM(H53:H56)</f>
        <v>19620616</v>
      </c>
      <c r="I57" s="19"/>
      <c r="J57" s="35">
        <f t="shared" si="31"/>
        <v>155</v>
      </c>
      <c r="K57" s="19">
        <f t="shared" si="31"/>
        <v>235</v>
      </c>
      <c r="L57" s="56">
        <f t="shared" si="31"/>
        <v>80</v>
      </c>
      <c r="M57" s="19">
        <f t="shared" si="31"/>
        <v>4</v>
      </c>
      <c r="N57" s="39"/>
      <c r="O57" s="39"/>
      <c r="P57" s="69">
        <f t="shared" ref="P57" si="32">(F57/20)+(L57/20*2)</f>
        <v>8</v>
      </c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2">
        <f>E57+E52+E44+E38+E35+E28+E20+E18</f>
        <v>1825</v>
      </c>
      <c r="F58" s="53">
        <f>F57+F52+F44+F38+F35+F28+F20+F18</f>
        <v>555</v>
      </c>
      <c r="G58" s="62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2">
        <f t="shared" ref="K58:O58" si="33">K57+K52+K44+K38+K35+K28+K20+K18</f>
        <v>3975</v>
      </c>
      <c r="L58" s="53">
        <f t="shared" si="33"/>
        <v>2430</v>
      </c>
      <c r="M58" s="62">
        <f t="shared" si="33"/>
        <v>68</v>
      </c>
      <c r="N58" s="62" t="e">
        <f t="shared" si="33"/>
        <v>#VALUE!</v>
      </c>
      <c r="O58" s="62">
        <f t="shared" si="33"/>
        <v>0</v>
      </c>
      <c r="P58" s="53">
        <f>P57+P52+P44+P38+P35+P28+P20+P18</f>
        <v>268.5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</row>
    <row r="59" spans="1:31" s="64" customFormat="1" ht="29.25" customHeight="1" x14ac:dyDescent="0.25">
      <c r="C59" s="64" t="s">
        <v>42</v>
      </c>
      <c r="D59" s="43"/>
      <c r="J59" s="43"/>
      <c r="K59" s="75" t="s">
        <v>43</v>
      </c>
      <c r="L59" s="75"/>
      <c r="M59" s="75"/>
      <c r="N59" s="22"/>
      <c r="O59" s="22"/>
    </row>
    <row r="60" spans="1:31" s="64" customFormat="1" ht="20.25" customHeight="1" x14ac:dyDescent="0.25">
      <c r="D60" s="43"/>
      <c r="F60" s="52" t="s">
        <v>75</v>
      </c>
      <c r="G60" s="64">
        <f>D58+J58</f>
        <v>2815</v>
      </c>
      <c r="J60" s="43"/>
      <c r="N60" s="22"/>
      <c r="O60" s="22"/>
    </row>
    <row r="61" spans="1:31" s="64" customFormat="1" ht="20.25" customHeight="1" x14ac:dyDescent="0.25">
      <c r="D61" s="43"/>
      <c r="F61" s="52" t="s">
        <v>76</v>
      </c>
      <c r="G61" s="64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4" customFormat="1" ht="20.25" customHeight="1" x14ac:dyDescent="0.25">
      <c r="D62" s="43"/>
      <c r="F62" s="52" t="s">
        <v>77</v>
      </c>
      <c r="G62" s="64">
        <f>F58+L58</f>
        <v>2985</v>
      </c>
      <c r="I62" s="64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4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4" customFormat="1" x14ac:dyDescent="0.25">
      <c r="C64" s="64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abSelected="1" topLeftCell="A52" zoomScale="110" zoomScaleNormal="110" workbookViewId="0">
      <selection activeCell="K63" sqref="K63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1" t="s">
        <v>0</v>
      </c>
      <c r="J1" s="71"/>
      <c r="K1" s="71"/>
      <c r="L1" s="71"/>
      <c r="M1" s="71"/>
      <c r="N1" s="5"/>
      <c r="O1" s="5"/>
    </row>
    <row r="2" spans="1:16" ht="16.5" customHeight="1" x14ac:dyDescent="0.25">
      <c r="A2" s="72" t="s">
        <v>55</v>
      </c>
      <c r="B2" s="72"/>
      <c r="C2" s="72"/>
      <c r="D2" s="72"/>
      <c r="E2" s="72"/>
      <c r="F2" s="68"/>
      <c r="I2" s="71" t="s">
        <v>72</v>
      </c>
      <c r="J2" s="71"/>
      <c r="K2" s="71"/>
      <c r="L2" s="71"/>
      <c r="M2" s="71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3" t="s">
        <v>54</v>
      </c>
      <c r="J4" s="73"/>
      <c r="K4" s="73"/>
      <c r="L4" s="73"/>
      <c r="M4" s="73"/>
      <c r="N4" s="24"/>
      <c r="O4" s="24"/>
    </row>
    <row r="5" spans="1:16" ht="12.75" customHeight="1" x14ac:dyDescent="0.25"/>
    <row r="6" spans="1:16" ht="18.75" x14ac:dyDescent="0.25">
      <c r="A6" s="74" t="s">
        <v>53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6" ht="9.75" customHeight="1" x14ac:dyDescent="0.25"/>
    <row r="8" spans="1:16" s="23" customFormat="1" ht="64.5" customHeight="1" x14ac:dyDescent="0.25">
      <c r="A8" s="66" t="s">
        <v>52</v>
      </c>
      <c r="B8" s="25" t="s">
        <v>40</v>
      </c>
      <c r="C8" s="66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6" t="s">
        <v>3</v>
      </c>
      <c r="J8" s="42" t="s">
        <v>68</v>
      </c>
      <c r="K8" s="25" t="s">
        <v>69</v>
      </c>
      <c r="L8" s="55" t="s">
        <v>74</v>
      </c>
      <c r="M8" s="66" t="s">
        <v>48</v>
      </c>
      <c r="N8" s="66"/>
      <c r="O8" s="25"/>
    </row>
    <row r="9" spans="1:16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60</v>
      </c>
      <c r="L10" s="54">
        <f>K10-J10</f>
        <v>25</v>
      </c>
      <c r="M10" s="6">
        <v>1</v>
      </c>
      <c r="N10" s="6" t="s">
        <v>41</v>
      </c>
      <c r="O10" s="6"/>
      <c r="P10" s="65">
        <f t="shared" ref="P10:P20" si="0">(F10/20)+(L10/20*2)</f>
        <v>3.5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60</v>
      </c>
      <c r="L11" s="54">
        <f t="shared" ref="L11:L17" si="2">K11-J11</f>
        <v>25</v>
      </c>
      <c r="M11" s="6">
        <v>1</v>
      </c>
      <c r="N11" s="6" t="s">
        <v>41</v>
      </c>
      <c r="O11" s="6"/>
      <c r="P11" s="65">
        <f t="shared" si="0"/>
        <v>3.5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100</v>
      </c>
      <c r="L12" s="54">
        <f t="shared" si="2"/>
        <v>65</v>
      </c>
      <c r="M12" s="6">
        <v>1</v>
      </c>
      <c r="N12" s="6" t="s">
        <v>41</v>
      </c>
      <c r="O12" s="6"/>
      <c r="P12" s="65">
        <f t="shared" si="0"/>
        <v>7.5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60</v>
      </c>
      <c r="L13" s="54">
        <f t="shared" si="2"/>
        <v>25</v>
      </c>
      <c r="M13" s="6">
        <v>2</v>
      </c>
      <c r="N13" s="6" t="s">
        <v>41</v>
      </c>
      <c r="O13" s="6"/>
      <c r="P13" s="65">
        <f t="shared" si="0"/>
        <v>2.5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60</v>
      </c>
      <c r="L14" s="54">
        <f t="shared" si="2"/>
        <v>25</v>
      </c>
      <c r="M14" s="6">
        <v>1</v>
      </c>
      <c r="N14" s="6" t="s">
        <v>41</v>
      </c>
      <c r="O14" s="6"/>
      <c r="P14" s="65">
        <f t="shared" si="0"/>
        <v>3.5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60</v>
      </c>
      <c r="L16" s="54">
        <f t="shared" si="2"/>
        <v>35</v>
      </c>
      <c r="M16" s="39">
        <v>1</v>
      </c>
      <c r="N16" s="39"/>
      <c r="O16" s="39"/>
      <c r="P16" s="65">
        <f t="shared" si="0"/>
        <v>4.75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60</v>
      </c>
      <c r="L17" s="54">
        <f t="shared" si="2"/>
        <v>40</v>
      </c>
      <c r="M17" s="39">
        <v>1</v>
      </c>
      <c r="N17" s="39" t="s">
        <v>41</v>
      </c>
      <c r="O17" s="39"/>
      <c r="P17" s="65">
        <f t="shared" si="0"/>
        <v>5.5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6">
        <f t="shared" ref="E18:M18" si="3">SUM(E10:E17)</f>
        <v>400</v>
      </c>
      <c r="F18" s="53">
        <f t="shared" si="3"/>
        <v>135</v>
      </c>
      <c r="G18" s="66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530</v>
      </c>
      <c r="L18" s="56">
        <f t="shared" si="3"/>
        <v>240</v>
      </c>
      <c r="M18" s="19">
        <f t="shared" si="3"/>
        <v>10</v>
      </c>
      <c r="N18" s="19"/>
      <c r="O18" s="19"/>
      <c r="P18" s="69">
        <f t="shared" si="0"/>
        <v>30.75</v>
      </c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0"/>
        <v>0</v>
      </c>
    </row>
    <row r="21" spans="1:31" s="14" customFormat="1" ht="28.5" customHeight="1" x14ac:dyDescent="0.25">
      <c r="A21" s="39"/>
      <c r="B21" s="39"/>
      <c r="C21" s="77" t="s">
        <v>63</v>
      </c>
      <c r="D21" s="78"/>
      <c r="E21" s="79"/>
      <c r="F21" s="79"/>
      <c r="G21" s="79"/>
      <c r="H21" s="79"/>
      <c r="I21" s="79"/>
      <c r="J21" s="79"/>
      <c r="K21" s="79"/>
      <c r="L21" s="79"/>
      <c r="M21" s="79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6" t="s">
        <v>41</v>
      </c>
      <c r="O24" s="66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66" t="s">
        <v>41</v>
      </c>
      <c r="O25" s="66"/>
      <c r="P25" s="65">
        <f t="shared" ref="P25:P27" si="6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66"/>
      <c r="O26" s="66"/>
      <c r="P26" s="65">
        <f t="shared" si="6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6" t="s">
        <v>41</v>
      </c>
      <c r="O27" s="66"/>
      <c r="P27" s="65">
        <f t="shared" si="6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7">SUM(H24:H27)</f>
        <v>19020920</v>
      </c>
      <c r="I28" s="19"/>
      <c r="J28" s="35">
        <f t="shared" si="7"/>
        <v>210</v>
      </c>
      <c r="K28" s="19">
        <f t="shared" si="7"/>
        <v>300</v>
      </c>
      <c r="L28" s="56">
        <f t="shared" si="7"/>
        <v>90</v>
      </c>
      <c r="M28" s="19">
        <f t="shared" si="7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5" si="8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9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0">K31-J31</f>
        <v>115</v>
      </c>
      <c r="M31" s="39">
        <v>3</v>
      </c>
      <c r="N31" s="39" t="s">
        <v>41</v>
      </c>
      <c r="O31" s="39"/>
      <c r="P31" s="65">
        <f t="shared" si="8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9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8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9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0"/>
        <v>65</v>
      </c>
      <c r="M33" s="39">
        <v>2</v>
      </c>
      <c r="N33" s="39" t="s">
        <v>41</v>
      </c>
      <c r="O33" s="39"/>
      <c r="P33" s="65">
        <f t="shared" si="8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9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0"/>
        <v>0</v>
      </c>
      <c r="M34" s="39">
        <v>1</v>
      </c>
      <c r="N34" s="39" t="s">
        <v>41</v>
      </c>
      <c r="O34" s="39"/>
      <c r="P34" s="65">
        <f t="shared" si="8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1">SUM(F30:F34)</f>
        <v>45</v>
      </c>
      <c r="G35" s="19">
        <f t="shared" si="11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2">SUM(L30:L34)</f>
        <v>430</v>
      </c>
      <c r="M35" s="19">
        <f t="shared" si="12"/>
        <v>15</v>
      </c>
      <c r="N35" s="19">
        <f t="shared" si="12"/>
        <v>0</v>
      </c>
      <c r="O35" s="19">
        <f t="shared" si="12"/>
        <v>0</v>
      </c>
      <c r="P35" s="69">
        <f t="shared" si="8"/>
        <v>45.25</v>
      </c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970</v>
      </c>
      <c r="L37" s="54">
        <f>K37-J37</f>
        <v>820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970</v>
      </c>
      <c r="L38" s="56">
        <f>SUM(L37:L37)</f>
        <v>820</v>
      </c>
      <c r="M38" s="19">
        <f>SUM(M37:M37)</f>
        <v>16</v>
      </c>
      <c r="N38" s="19">
        <f t="shared" ref="N38:O38" si="13">SUM(N37:N37)</f>
        <v>0</v>
      </c>
      <c r="O38" s="19">
        <f t="shared" si="13"/>
        <v>0</v>
      </c>
      <c r="P38" s="65">
        <f t="shared" ref="P38" si="14">(F38/20)+(L38/20*2)</f>
        <v>89.5</v>
      </c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4" si="15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6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7">K41-J41</f>
        <v>75</v>
      </c>
      <c r="M41" s="39">
        <v>2</v>
      </c>
      <c r="N41" s="39" t="s">
        <v>41</v>
      </c>
      <c r="O41" s="39"/>
      <c r="P41" s="65">
        <f t="shared" si="15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6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7"/>
        <v>75</v>
      </c>
      <c r="M42" s="39">
        <v>2</v>
      </c>
      <c r="N42" s="39" t="s">
        <v>41</v>
      </c>
      <c r="O42" s="39"/>
      <c r="P42" s="65">
        <f t="shared" si="15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6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7"/>
        <v>0</v>
      </c>
      <c r="M43" s="39">
        <v>1</v>
      </c>
      <c r="N43" s="39" t="s">
        <v>41</v>
      </c>
      <c r="O43" s="39"/>
      <c r="P43" s="65">
        <f t="shared" si="15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8">SUM(F40:F43)</f>
        <v>50</v>
      </c>
      <c r="G44" s="19">
        <f t="shared" si="18"/>
        <v>4</v>
      </c>
      <c r="H44" s="19">
        <f t="shared" si="18"/>
        <v>26070785</v>
      </c>
      <c r="I44" s="19"/>
      <c r="J44" s="35">
        <f t="shared" si="18"/>
        <v>170</v>
      </c>
      <c r="K44" s="19">
        <f t="shared" si="18"/>
        <v>320</v>
      </c>
      <c r="L44" s="56">
        <f t="shared" si="18"/>
        <v>150</v>
      </c>
      <c r="M44" s="19">
        <f t="shared" si="18"/>
        <v>7</v>
      </c>
      <c r="N44" s="19">
        <f t="shared" si="18"/>
        <v>0</v>
      </c>
      <c r="O44" s="19">
        <f t="shared" si="18"/>
        <v>0</v>
      </c>
      <c r="P44" s="69">
        <f t="shared" si="15"/>
        <v>17.5</v>
      </c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2" si="19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0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150</v>
      </c>
      <c r="L47" s="54">
        <f t="shared" ref="L47:L51" si="21">K47-J47</f>
        <v>120</v>
      </c>
      <c r="M47" s="39">
        <v>1</v>
      </c>
      <c r="N47" s="39" t="s">
        <v>41</v>
      </c>
      <c r="O47" s="39"/>
      <c r="P47" s="65">
        <f t="shared" si="19"/>
        <v>13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0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1"/>
        <v>0</v>
      </c>
      <c r="M48" s="39">
        <v>1</v>
      </c>
      <c r="N48" s="39" t="s">
        <v>41</v>
      </c>
      <c r="O48" s="39"/>
      <c r="P48" s="65">
        <f t="shared" si="19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0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1"/>
        <v>100</v>
      </c>
      <c r="M49" s="39">
        <v>1</v>
      </c>
      <c r="N49" s="39" t="s">
        <v>41</v>
      </c>
      <c r="O49" s="39"/>
      <c r="P49" s="65">
        <f t="shared" si="19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0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1"/>
        <v>150</v>
      </c>
      <c r="M50" s="39">
        <v>4</v>
      </c>
      <c r="N50" s="39" t="s">
        <v>41</v>
      </c>
      <c r="O50" s="39"/>
      <c r="P50" s="65">
        <f t="shared" si="19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0"/>
        <v>0</v>
      </c>
      <c r="G51" s="39">
        <v>1</v>
      </c>
      <c r="H51" s="39"/>
      <c r="I51" s="18" t="s">
        <v>58</v>
      </c>
      <c r="J51" s="26">
        <v>50</v>
      </c>
      <c r="K51" s="39">
        <v>150</v>
      </c>
      <c r="L51" s="57">
        <f t="shared" si="21"/>
        <v>100</v>
      </c>
      <c r="M51" s="39">
        <v>1</v>
      </c>
      <c r="N51" s="39"/>
      <c r="O51" s="39"/>
      <c r="P51" s="65">
        <f t="shared" si="19"/>
        <v>10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2">SUM(F46:F51)</f>
        <v>130</v>
      </c>
      <c r="G52" s="19">
        <f t="shared" si="22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900</v>
      </c>
      <c r="L52" s="56">
        <f>SUM(L46:L51)</f>
        <v>620</v>
      </c>
      <c r="M52" s="19">
        <f>SUM(M46:M51)</f>
        <v>10</v>
      </c>
      <c r="N52" s="19">
        <f t="shared" ref="N52:O52" si="23">SUM(N46:N51)</f>
        <v>0</v>
      </c>
      <c r="O52" s="19">
        <f t="shared" si="23"/>
        <v>0</v>
      </c>
      <c r="P52" s="69">
        <f t="shared" si="19"/>
        <v>68.5</v>
      </c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7" si="24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5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6">K55-J55</f>
        <v>50</v>
      </c>
      <c r="M55" s="39">
        <v>1</v>
      </c>
      <c r="N55" s="39" t="s">
        <v>41</v>
      </c>
      <c r="O55" s="39"/>
      <c r="P55" s="65">
        <f t="shared" si="24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5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6"/>
        <v>0</v>
      </c>
      <c r="M56" s="39">
        <v>1</v>
      </c>
      <c r="N56" s="39"/>
      <c r="O56" s="39"/>
      <c r="P56" s="65">
        <f t="shared" si="24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7">SUM(H53:H56)</f>
        <v>19620616</v>
      </c>
      <c r="I57" s="19"/>
      <c r="J57" s="35">
        <f t="shared" si="27"/>
        <v>155</v>
      </c>
      <c r="K57" s="19">
        <f t="shared" si="27"/>
        <v>235</v>
      </c>
      <c r="L57" s="56">
        <f t="shared" si="27"/>
        <v>80</v>
      </c>
      <c r="M57" s="19">
        <f t="shared" si="27"/>
        <v>4</v>
      </c>
      <c r="N57" s="39"/>
      <c r="O57" s="39"/>
      <c r="P57" s="69">
        <f t="shared" si="24"/>
        <v>8</v>
      </c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6">
        <f>E57+E52+E44+E38+E35+E28+E20+E18</f>
        <v>1825</v>
      </c>
      <c r="F58" s="53">
        <f>F57+F52+F44+F38+F35+F28+F20+F18</f>
        <v>555</v>
      </c>
      <c r="G58" s="66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6">
        <f t="shared" ref="K58:O58" si="28">K57+K52+K44+K38+K35+K28+K20+K18</f>
        <v>3975</v>
      </c>
      <c r="L58" s="53">
        <f t="shared" si="28"/>
        <v>2430</v>
      </c>
      <c r="M58" s="66">
        <f t="shared" si="28"/>
        <v>68</v>
      </c>
      <c r="N58" s="66" t="e">
        <f t="shared" si="28"/>
        <v>#VALUE!</v>
      </c>
      <c r="O58" s="66">
        <f t="shared" si="28"/>
        <v>0</v>
      </c>
      <c r="P58" s="53">
        <f>P57+P52+P44+P38+P35+P28+P20+P18</f>
        <v>268.5</v>
      </c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s="67" customFormat="1" ht="29.25" customHeight="1" x14ac:dyDescent="0.25">
      <c r="C59" s="67" t="s">
        <v>42</v>
      </c>
      <c r="D59" s="43"/>
      <c r="J59" s="43"/>
      <c r="K59" s="75" t="s">
        <v>43</v>
      </c>
      <c r="L59" s="75"/>
      <c r="M59" s="75"/>
      <c r="N59" s="22"/>
      <c r="O59" s="22"/>
    </row>
    <row r="60" spans="1:31" s="67" customFormat="1" ht="20.25" customHeight="1" x14ac:dyDescent="0.25">
      <c r="D60" s="43"/>
      <c r="F60" s="52" t="s">
        <v>75</v>
      </c>
      <c r="G60" s="67">
        <f>D58+J58</f>
        <v>2815</v>
      </c>
      <c r="J60" s="43"/>
      <c r="N60" s="22"/>
      <c r="O60" s="22"/>
    </row>
    <row r="61" spans="1:31" s="67" customFormat="1" ht="20.25" customHeight="1" x14ac:dyDescent="0.25">
      <c r="D61" s="43"/>
      <c r="F61" s="52" t="s">
        <v>76</v>
      </c>
      <c r="G61" s="67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7" customFormat="1" ht="20.25" customHeight="1" x14ac:dyDescent="0.25">
      <c r="D62" s="43"/>
      <c r="F62" s="52" t="s">
        <v>77</v>
      </c>
      <c r="G62" s="67">
        <f>F58+L58</f>
        <v>2985</v>
      </c>
      <c r="I62" s="67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7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7" customFormat="1" x14ac:dyDescent="0.25">
      <c r="C64" s="67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I1:M1"/>
    <mergeCell ref="A2:E2"/>
    <mergeCell ref="I2:M2"/>
    <mergeCell ref="I4:M4"/>
    <mergeCell ref="A6:O6"/>
    <mergeCell ref="A9:O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5030</vt:lpstr>
      <vt:lpstr>XAC DINH 5800</vt:lpstr>
      <vt:lpstr>XAC DINH 5800_GV</vt:lpstr>
      <vt:lpstr>XAC DINH 5800_GV TUNG NGANH</vt:lpstr>
      <vt:lpstr>XAC DINH 5800_GV TUNG NGANH_OK</vt:lpstr>
      <vt:lpstr>'5030'!Print_Titles</vt:lpstr>
      <vt:lpstr>'XAC DINH 5800'!Print_Titles</vt:lpstr>
      <vt:lpstr>'XAC DINH 5800_GV'!Print_Titles</vt:lpstr>
      <vt:lpstr>'XAC DINH 5800_GV TUNG NGANH'!Print_Titles</vt:lpstr>
      <vt:lpstr>'XAC DINH 5800_GV TUNG NGANH_OK'!Print_Titles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2018-07-12T00:29:08Z</cp:lastPrinted>
  <dcterms:created xsi:type="dcterms:W3CDTF">2017-03-23T07:53:44Z</dcterms:created>
  <dcterms:modified xsi:type="dcterms:W3CDTF">2018-07-13T04:45:10Z</dcterms:modified>
</cp:coreProperties>
</file>